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Polytech nancy Docs\Nancy courses\4a New course RSS\TDs\td enonces\TD4\"/>
    </mc:Choice>
  </mc:AlternateContent>
  <xr:revisionPtr revIDLastSave="0" documentId="13_ncr:1_{DF5FF87D-6729-4C1C-918A-9C461DA5DB2F}" xr6:coauthVersionLast="47" xr6:coauthVersionMax="47" xr10:uidLastSave="{00000000-0000-0000-0000-000000000000}"/>
  <bookViews>
    <workbookView xWindow="-108" yWindow="-108" windowWidth="23256" windowHeight="13896" activeTab="1" xr2:uid="{0BBF8066-3034-AF4C-8ECA-515B0A8546AF}"/>
  </bookViews>
  <sheets>
    <sheet name="Expo" sheetId="1" r:id="rId1"/>
    <sheet name="Weibul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2" l="1"/>
  <c r="E25" i="2"/>
  <c r="E3" i="2" l="1"/>
  <c r="F3" i="2" s="1"/>
  <c r="E4" i="2"/>
  <c r="F4" i="2" s="1"/>
  <c r="E5" i="2"/>
  <c r="F5" i="2" s="1"/>
  <c r="E6" i="2"/>
  <c r="F6" i="2" s="1"/>
  <c r="E7" i="2"/>
  <c r="F7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2" i="2"/>
  <c r="F2" i="2" s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2" i="2"/>
  <c r="D21" i="1"/>
  <c r="F21" i="1" s="1"/>
  <c r="D3" i="1"/>
  <c r="F3" i="1" s="1"/>
  <c r="D4" i="1"/>
  <c r="E4" i="1" s="1"/>
  <c r="D5" i="1"/>
  <c r="F5" i="1" s="1"/>
  <c r="D6" i="1"/>
  <c r="F6" i="1" s="1"/>
  <c r="D7" i="1"/>
  <c r="F7" i="1" s="1"/>
  <c r="D8" i="1"/>
  <c r="E8" i="1" s="1"/>
  <c r="D9" i="1"/>
  <c r="F9" i="1" s="1"/>
  <c r="D10" i="1"/>
  <c r="F10" i="1" s="1"/>
  <c r="D11" i="1"/>
  <c r="F11" i="1" s="1"/>
  <c r="D12" i="1"/>
  <c r="E12" i="1" s="1"/>
  <c r="D13" i="1"/>
  <c r="F13" i="1" s="1"/>
  <c r="D14" i="1"/>
  <c r="F14" i="1" s="1"/>
  <c r="D15" i="1"/>
  <c r="F15" i="1" s="1"/>
  <c r="D16" i="1"/>
  <c r="E16" i="1" s="1"/>
  <c r="D17" i="1"/>
  <c r="F17" i="1" s="1"/>
  <c r="D18" i="1"/>
  <c r="F18" i="1" s="1"/>
  <c r="D19" i="1"/>
  <c r="F19" i="1" s="1"/>
  <c r="D20" i="1"/>
  <c r="E20" i="1" s="1"/>
  <c r="D2" i="1"/>
  <c r="F2" i="1" s="1"/>
  <c r="B23" i="1"/>
  <c r="C4" i="1" s="1"/>
  <c r="F17" i="2" l="1"/>
  <c r="F18" i="2" s="1"/>
  <c r="H14" i="2" s="1"/>
  <c r="I14" i="2" s="1"/>
  <c r="D18" i="2"/>
  <c r="G15" i="2" s="1"/>
  <c r="J15" i="2" s="1"/>
  <c r="E21" i="1"/>
  <c r="I4" i="1"/>
  <c r="C19" i="1"/>
  <c r="C15" i="1"/>
  <c r="C11" i="1"/>
  <c r="C7" i="1"/>
  <c r="C3" i="1"/>
  <c r="E19" i="1"/>
  <c r="E15" i="1"/>
  <c r="E11" i="1"/>
  <c r="E7" i="1"/>
  <c r="E3" i="1"/>
  <c r="F20" i="1"/>
  <c r="F16" i="1"/>
  <c r="F12" i="1"/>
  <c r="F8" i="1"/>
  <c r="F4" i="1"/>
  <c r="C2" i="1"/>
  <c r="C18" i="1"/>
  <c r="C14" i="1"/>
  <c r="C10" i="1"/>
  <c r="C6" i="1"/>
  <c r="E2" i="1"/>
  <c r="E18" i="1"/>
  <c r="E14" i="1"/>
  <c r="E10" i="1"/>
  <c r="E6" i="1"/>
  <c r="C17" i="1"/>
  <c r="C13" i="1"/>
  <c r="C9" i="1"/>
  <c r="C5" i="1"/>
  <c r="E17" i="1"/>
  <c r="E13" i="1"/>
  <c r="E9" i="1"/>
  <c r="E5" i="1"/>
  <c r="C21" i="1"/>
  <c r="C20" i="1"/>
  <c r="C16" i="1"/>
  <c r="C12" i="1"/>
  <c r="C8" i="1"/>
  <c r="H17" i="2" l="1"/>
  <c r="H11" i="2"/>
  <c r="I11" i="2" s="1"/>
  <c r="G12" i="2"/>
  <c r="J12" i="2" s="1"/>
  <c r="G5" i="2"/>
  <c r="J5" i="2" s="1"/>
  <c r="G6" i="2"/>
  <c r="J6" i="2" s="1"/>
  <c r="G11" i="2"/>
  <c r="G2" i="2"/>
  <c r="J2" i="2" s="1"/>
  <c r="H10" i="2"/>
  <c r="I10" i="2" s="1"/>
  <c r="H15" i="2"/>
  <c r="G13" i="2"/>
  <c r="J13" i="2" s="1"/>
  <c r="H4" i="2"/>
  <c r="I4" i="2" s="1"/>
  <c r="G3" i="2"/>
  <c r="J3" i="2" s="1"/>
  <c r="H3" i="2"/>
  <c r="I3" i="2" s="1"/>
  <c r="G4" i="2"/>
  <c r="J4" i="2" s="1"/>
  <c r="H8" i="2"/>
  <c r="I8" i="2" s="1"/>
  <c r="H9" i="2"/>
  <c r="I9" i="2" s="1"/>
  <c r="H6" i="2"/>
  <c r="I6" i="2" s="1"/>
  <c r="H16" i="2"/>
  <c r="I16" i="2" s="1"/>
  <c r="H2" i="2"/>
  <c r="I2" i="2" s="1"/>
  <c r="G7" i="2"/>
  <c r="J7" i="2" s="1"/>
  <c r="G16" i="2"/>
  <c r="J16" i="2" s="1"/>
  <c r="G14" i="2"/>
  <c r="H5" i="2"/>
  <c r="I5" i="2" s="1"/>
  <c r="H7" i="2"/>
  <c r="I7" i="2" s="1"/>
  <c r="G8" i="2"/>
  <c r="J8" i="2" s="1"/>
  <c r="H12" i="2"/>
  <c r="I12" i="2" s="1"/>
  <c r="H13" i="2"/>
  <c r="I13" i="2" s="1"/>
  <c r="G9" i="2"/>
  <c r="G10" i="2"/>
  <c r="J10" i="2" s="1"/>
  <c r="F23" i="1"/>
  <c r="G3" i="1" s="1"/>
  <c r="I8" i="1"/>
  <c r="I21" i="1"/>
  <c r="I17" i="1"/>
  <c r="I15" i="1"/>
  <c r="I12" i="1"/>
  <c r="I5" i="1"/>
  <c r="I18" i="1"/>
  <c r="I3" i="1"/>
  <c r="I19" i="1"/>
  <c r="I14" i="1"/>
  <c r="I16" i="1"/>
  <c r="I9" i="1"/>
  <c r="I6" i="1"/>
  <c r="I2" i="1"/>
  <c r="C22" i="1"/>
  <c r="I7" i="1"/>
  <c r="I20" i="1"/>
  <c r="I13" i="1"/>
  <c r="I10" i="1"/>
  <c r="I11" i="1"/>
  <c r="H3" i="1" l="1"/>
  <c r="K3" i="1"/>
  <c r="G5" i="1"/>
  <c r="G11" i="1"/>
  <c r="G17" i="1"/>
  <c r="G4" i="1"/>
  <c r="G7" i="1"/>
  <c r="G9" i="1"/>
  <c r="G14" i="1"/>
  <c r="G8" i="1"/>
  <c r="G6" i="1"/>
  <c r="G10" i="1"/>
  <c r="G2" i="1"/>
  <c r="G12" i="1"/>
  <c r="K15" i="2"/>
  <c r="I15" i="2"/>
  <c r="I17" i="2" s="1"/>
  <c r="K14" i="2"/>
  <c r="J14" i="2"/>
  <c r="K11" i="2"/>
  <c r="J11" i="2"/>
  <c r="K9" i="2"/>
  <c r="J9" i="2"/>
  <c r="K5" i="2"/>
  <c r="K12" i="2"/>
  <c r="K3" i="2"/>
  <c r="K7" i="2"/>
  <c r="K2" i="2"/>
  <c r="K4" i="2"/>
  <c r="K13" i="2"/>
  <c r="K10" i="2"/>
  <c r="K8" i="2"/>
  <c r="K16" i="2"/>
  <c r="K6" i="2"/>
  <c r="G16" i="1"/>
  <c r="G20" i="1"/>
  <c r="G15" i="1"/>
  <c r="G18" i="1"/>
  <c r="G13" i="1"/>
  <c r="G21" i="1"/>
  <c r="G19" i="1"/>
  <c r="I22" i="1"/>
  <c r="H5" i="1" l="1"/>
  <c r="K5" i="1"/>
  <c r="H12" i="1"/>
  <c r="K12" i="1"/>
  <c r="H6" i="1"/>
  <c r="K6" i="1"/>
  <c r="H16" i="1"/>
  <c r="K16" i="1"/>
  <c r="H8" i="1"/>
  <c r="K8" i="1"/>
  <c r="H21" i="1"/>
  <c r="K21" i="1"/>
  <c r="K9" i="1"/>
  <c r="H9" i="1"/>
  <c r="K2" i="1"/>
  <c r="H2" i="1"/>
  <c r="K14" i="1"/>
  <c r="H14" i="1"/>
  <c r="H13" i="1"/>
  <c r="K13" i="1"/>
  <c r="H17" i="1"/>
  <c r="K17" i="1"/>
  <c r="H10" i="1"/>
  <c r="K10" i="1"/>
  <c r="H19" i="1"/>
  <c r="K19" i="1"/>
  <c r="J17" i="2"/>
  <c r="H7" i="1"/>
  <c r="K7" i="1"/>
  <c r="H18" i="1"/>
  <c r="K18" i="1"/>
  <c r="H4" i="1"/>
  <c r="K4" i="1"/>
  <c r="H15" i="1"/>
  <c r="K15" i="1"/>
  <c r="H20" i="1"/>
  <c r="K20" i="1"/>
  <c r="K11" i="1"/>
  <c r="H11" i="1"/>
  <c r="K17" i="2"/>
  <c r="G22" i="1"/>
  <c r="K22" i="1" l="1"/>
  <c r="H22" i="1"/>
  <c r="E27" i="1" s="1"/>
  <c r="L6" i="2" l="1"/>
  <c r="J25" i="2"/>
  <c r="J14" i="1"/>
  <c r="J11" i="1"/>
  <c r="J15" i="1"/>
  <c r="J18" i="1"/>
  <c r="J21" i="1"/>
  <c r="J3" i="1"/>
  <c r="J6" i="1"/>
  <c r="J13" i="1"/>
  <c r="J5" i="1"/>
  <c r="J17" i="1"/>
  <c r="J9" i="1"/>
  <c r="J19" i="1"/>
  <c r="J10" i="1"/>
  <c r="J7" i="1"/>
  <c r="J2" i="1"/>
  <c r="J22" i="1" s="1"/>
  <c r="H27" i="1" s="1"/>
  <c r="H28" i="1" s="1"/>
  <c r="J12" i="1"/>
  <c r="J8" i="1"/>
  <c r="J4" i="1"/>
  <c r="J20" i="1"/>
  <c r="J16" i="1"/>
  <c r="L16" i="2"/>
  <c r="L3" i="2"/>
  <c r="L10" i="2"/>
  <c r="L2" i="2"/>
  <c r="L15" i="2"/>
  <c r="L7" i="2"/>
  <c r="L4" i="2"/>
  <c r="L14" i="2"/>
  <c r="L13" i="2"/>
  <c r="L9" i="2"/>
  <c r="L12" i="2"/>
  <c r="L11" i="2"/>
  <c r="L8" i="2"/>
  <c r="L5" i="2"/>
  <c r="L17" i="2" l="1"/>
  <c r="L25" i="2" s="1"/>
  <c r="M25" i="2" s="1"/>
</calcChain>
</file>

<file path=xl/sharedStrings.xml><?xml version="1.0" encoding="utf-8"?>
<sst xmlns="http://schemas.openxmlformats.org/spreadsheetml/2006/main" count="35" uniqueCount="28">
  <si>
    <t>i</t>
  </si>
  <si>
    <t>Times</t>
  </si>
  <si>
    <t>R(ti)</t>
  </si>
  <si>
    <t>xi-x</t>
  </si>
  <si>
    <t>F(ti)</t>
  </si>
  <si>
    <t>yi</t>
  </si>
  <si>
    <t>Moy y</t>
  </si>
  <si>
    <t>Moy x</t>
  </si>
  <si>
    <t>yi-y</t>
  </si>
  <si>
    <t xml:space="preserve">Somme </t>
  </si>
  <si>
    <t>(xi-xbar)(yi-ybar)</t>
  </si>
  <si>
    <t>(xi-xbar)^2</t>
  </si>
  <si>
    <t xml:space="preserve">Lambda = </t>
  </si>
  <si>
    <t>(yi-lamda.xi)^2</t>
  </si>
  <si>
    <t>(yi-ybar)^2</t>
  </si>
  <si>
    <t>r^2</t>
  </si>
  <si>
    <t>r^2 =</t>
  </si>
  <si>
    <t>r =</t>
  </si>
  <si>
    <t xml:space="preserve">Ti </t>
  </si>
  <si>
    <t>xi</t>
  </si>
  <si>
    <t xml:space="preserve">Moyenne </t>
  </si>
  <si>
    <t>xi-xbar</t>
  </si>
  <si>
    <t>yi-ybar</t>
  </si>
  <si>
    <t xml:space="preserve">beta = </t>
  </si>
  <si>
    <t>c^</t>
  </si>
  <si>
    <t>alpha =</t>
  </si>
  <si>
    <t>(yi-mxi-c)^2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</si>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</sst>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Expo!$F$1</c:f>
              <c:strCache>
                <c:ptCount val="1"/>
                <c:pt idx="0">
                  <c:v>yi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Expo!$B$2:$B$21</c:f>
              <c:numCache>
                <c:formatCode>General</c:formatCode>
                <c:ptCount val="20"/>
                <c:pt idx="0">
                  <c:v>3.3</c:v>
                </c:pt>
                <c:pt idx="1">
                  <c:v>4.2</c:v>
                </c:pt>
                <c:pt idx="2">
                  <c:v>12.9</c:v>
                </c:pt>
                <c:pt idx="3">
                  <c:v>13.8</c:v>
                </c:pt>
                <c:pt idx="4">
                  <c:v>14.3</c:v>
                </c:pt>
                <c:pt idx="5">
                  <c:v>14.8</c:v>
                </c:pt>
                <c:pt idx="6">
                  <c:v>18.5</c:v>
                </c:pt>
                <c:pt idx="7">
                  <c:v>22.8</c:v>
                </c:pt>
                <c:pt idx="8">
                  <c:v>27.1</c:v>
                </c:pt>
                <c:pt idx="9">
                  <c:v>29.7</c:v>
                </c:pt>
                <c:pt idx="10">
                  <c:v>32</c:v>
                </c:pt>
                <c:pt idx="11">
                  <c:v>39.5</c:v>
                </c:pt>
                <c:pt idx="12">
                  <c:v>41.3</c:v>
                </c:pt>
                <c:pt idx="13">
                  <c:v>41.6</c:v>
                </c:pt>
                <c:pt idx="14">
                  <c:v>51.1</c:v>
                </c:pt>
                <c:pt idx="15">
                  <c:v>61.7</c:v>
                </c:pt>
                <c:pt idx="16">
                  <c:v>92.2</c:v>
                </c:pt>
                <c:pt idx="17">
                  <c:v>106.6</c:v>
                </c:pt>
                <c:pt idx="18">
                  <c:v>148.80000000000001</c:v>
                </c:pt>
                <c:pt idx="19">
                  <c:v>198.1</c:v>
                </c:pt>
              </c:numCache>
            </c:numRef>
          </c:xVal>
          <c:yVal>
            <c:numRef>
              <c:f>Expo!$F$2:$F$21</c:f>
              <c:numCache>
                <c:formatCode>General</c:formatCode>
                <c:ptCount val="20"/>
                <c:pt idx="0">
                  <c:v>3.4916265106227883E-2</c:v>
                </c:pt>
                <c:pt idx="1">
                  <c:v>8.7011376989629893E-2</c:v>
                </c:pt>
                <c:pt idx="2">
                  <c:v>0.14197026127038728</c:v>
                </c:pt>
                <c:pt idx="3">
                  <c:v>0.20012618142746136</c:v>
                </c:pt>
                <c:pt idx="4">
                  <c:v>0.26187418849590843</c:v>
                </c:pt>
                <c:pt idx="5">
                  <c:v>0.32768740706548005</c:v>
                </c:pt>
                <c:pt idx="6">
                  <c:v>0.39813906801609161</c:v>
                </c:pt>
                <c:pt idx="7">
                  <c:v>0.47393290738562516</c:v>
                </c:pt>
                <c:pt idx="8">
                  <c:v>0.55594605904646033</c:v>
                </c:pt>
                <c:pt idx="9">
                  <c:v>0.64529115938231019</c:v>
                </c:pt>
                <c:pt idx="10">
                  <c:v>0.74340901534083359</c:v>
                </c:pt>
                <c:pt idx="11">
                  <c:v>0.85221187518963259</c:v>
                </c:pt>
                <c:pt idx="12">
                  <c:v>0.97431457199053251</c:v>
                </c:pt>
                <c:pt idx="13">
                  <c:v>1.1134273744532504</c:v>
                </c:pt>
                <c:pt idx="14">
                  <c:v>1.2750687260096663</c:v>
                </c:pt>
                <c:pt idx="15">
                  <c:v>1.4679723921341579</c:v>
                </c:pt>
                <c:pt idx="16">
                  <c:v>1.7072020811999919</c:v>
                </c:pt>
                <c:pt idx="17">
                  <c:v>2.0222831278398874</c:v>
                </c:pt>
                <c:pt idx="18">
                  <c:v>2.4849066497880012</c:v>
                </c:pt>
                <c:pt idx="19">
                  <c:v>3.3722098447889035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E4D-6C4F-AA7D-5274F7330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5144847"/>
        <c:axId val="959678799"/>
      </c:scatterChart>
      <c:valAx>
        <c:axId val="10351448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9678799"/>
        <c:crosses val="autoZero"/>
        <c:crossBetween val="midCat"/>
      </c:valAx>
      <c:valAx>
        <c:axId val="959678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51448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228600</xdr:colOff>
      <xdr:row>1</xdr:row>
      <xdr:rowOff>76200</xdr:rowOff>
    </xdr:from>
    <xdr:to>
      <xdr:col>16</xdr:col>
      <xdr:colOff>685800</xdr:colOff>
      <xdr:row>14</xdr:row>
      <xdr:rowOff>177800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4BE10F7-BA20-0109-784C-2D10613705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44C40-5F4D-0D41-ABA2-BA3E5D932324}">
  <dimension ref="A1:K28"/>
  <sheetViews>
    <sheetView topLeftCell="B1" zoomScale="125" zoomScaleNormal="125" workbookViewId="0">
      <selection activeCell="H2" sqref="H2"/>
    </sheetView>
  </sheetViews>
  <sheetFormatPr baseColWidth="10" defaultRowHeight="15.6" x14ac:dyDescent="0.3"/>
  <cols>
    <col min="8" max="8" width="14.796875" customWidth="1"/>
    <col min="10" max="10" width="15.19921875" customWidth="1"/>
  </cols>
  <sheetData>
    <row r="1" spans="1:11" x14ac:dyDescent="0.3">
      <c r="A1" t="s">
        <v>0</v>
      </c>
      <c r="B1" t="s">
        <v>1</v>
      </c>
      <c r="C1" t="s">
        <v>3</v>
      </c>
      <c r="D1" t="s">
        <v>4</v>
      </c>
      <c r="E1" t="s">
        <v>2</v>
      </c>
      <c r="F1" t="s">
        <v>5</v>
      </c>
      <c r="G1" t="s">
        <v>8</v>
      </c>
      <c r="H1" t="s">
        <v>10</v>
      </c>
      <c r="I1" t="s">
        <v>11</v>
      </c>
      <c r="J1" t="s">
        <v>13</v>
      </c>
      <c r="K1" t="s">
        <v>14</v>
      </c>
    </row>
    <row r="2" spans="1:11" x14ac:dyDescent="0.3">
      <c r="A2">
        <v>1</v>
      </c>
      <c r="B2">
        <v>3.3</v>
      </c>
      <c r="C2">
        <f t="shared" ref="C2:C21" si="0">B2-$B$23</f>
        <v>-45.415000000000006</v>
      </c>
      <c r="D2">
        <f t="shared" ref="D2:D21" si="1">(A2-0.3)/(20+0.4)</f>
        <v>3.4313725490196081E-2</v>
      </c>
      <c r="E2">
        <f>1-D2</f>
        <v>0.96568627450980393</v>
      </c>
      <c r="F2">
        <f>LN(1/(1-D2))</f>
        <v>3.4916265106227883E-2</v>
      </c>
      <c r="G2">
        <f>F2-$F$23</f>
        <v>-0.92207876153979407</v>
      </c>
      <c r="H2">
        <f>C2*G2</f>
        <v>41.876206955329756</v>
      </c>
      <c r="I2">
        <f>C2*C2</f>
        <v>2062.5222250000006</v>
      </c>
      <c r="J2">
        <f>(F2-$E$27*B2)^2</f>
        <v>4.5573873743092982E-4</v>
      </c>
      <c r="K2">
        <f>G2^2</f>
        <v>0.85022924248276044</v>
      </c>
    </row>
    <row r="3" spans="1:11" x14ac:dyDescent="0.3">
      <c r="A3">
        <v>2</v>
      </c>
      <c r="B3">
        <v>4.2</v>
      </c>
      <c r="C3">
        <f t="shared" si="0"/>
        <v>-44.515000000000001</v>
      </c>
      <c r="D3">
        <f t="shared" si="1"/>
        <v>8.3333333333333343E-2</v>
      </c>
      <c r="E3">
        <f t="shared" ref="E3:E21" si="2">1-D3</f>
        <v>0.91666666666666663</v>
      </c>
      <c r="F3">
        <f t="shared" ref="F3:F21" si="3">LN(1/(1-D3))</f>
        <v>8.7011376989629893E-2</v>
      </c>
      <c r="G3">
        <f t="shared" ref="G3:G21" si="4">F3-$F$23</f>
        <v>-0.86998364965639208</v>
      </c>
      <c r="H3">
        <f t="shared" ref="H3:H21" si="5">C3*G3</f>
        <v>38.727322164454293</v>
      </c>
      <c r="I3">
        <f t="shared" ref="I3:I21" si="6">C3*C3</f>
        <v>1981.585225</v>
      </c>
      <c r="J3">
        <f t="shared" ref="J3:J21" si="7">(F3-$E$27*B3)^2</f>
        <v>2.3722972455814324E-4</v>
      </c>
      <c r="K3">
        <f t="shared" ref="K3:K21" si="8">G3^2</f>
        <v>0.75687155066945599</v>
      </c>
    </row>
    <row r="4" spans="1:11" x14ac:dyDescent="0.3">
      <c r="A4">
        <v>3</v>
      </c>
      <c r="B4">
        <v>12.9</v>
      </c>
      <c r="C4">
        <f t="shared" si="0"/>
        <v>-35.815000000000005</v>
      </c>
      <c r="D4">
        <f t="shared" si="1"/>
        <v>0.13235294117647062</v>
      </c>
      <c r="E4">
        <f t="shared" si="2"/>
        <v>0.86764705882352944</v>
      </c>
      <c r="F4">
        <f t="shared" si="3"/>
        <v>0.14197026127038728</v>
      </c>
      <c r="G4">
        <f t="shared" si="4"/>
        <v>-0.81502476537563473</v>
      </c>
      <c r="H4">
        <f t="shared" si="5"/>
        <v>29.190111971928363</v>
      </c>
      <c r="I4">
        <f t="shared" si="6"/>
        <v>1282.7142250000004</v>
      </c>
      <c r="J4">
        <f t="shared" si="7"/>
        <v>6.0796352033040367E-3</v>
      </c>
      <c r="K4">
        <f t="shared" si="8"/>
        <v>0.66426536817560844</v>
      </c>
    </row>
    <row r="5" spans="1:11" x14ac:dyDescent="0.3">
      <c r="A5">
        <v>4</v>
      </c>
      <c r="B5">
        <v>13.8</v>
      </c>
      <c r="C5">
        <f t="shared" si="0"/>
        <v>-34.915000000000006</v>
      </c>
      <c r="D5">
        <f t="shared" si="1"/>
        <v>0.18137254901960786</v>
      </c>
      <c r="E5">
        <f t="shared" si="2"/>
        <v>0.81862745098039214</v>
      </c>
      <c r="F5">
        <f t="shared" si="3"/>
        <v>0.20012618142746136</v>
      </c>
      <c r="G5">
        <f t="shared" si="4"/>
        <v>-0.75686884521856057</v>
      </c>
      <c r="H5">
        <f t="shared" si="5"/>
        <v>26.426075730806048</v>
      </c>
      <c r="I5">
        <f t="shared" si="6"/>
        <v>1219.0572250000005</v>
      </c>
      <c r="J5">
        <f t="shared" si="7"/>
        <v>1.2362892660907521E-3</v>
      </c>
      <c r="K5">
        <f t="shared" si="8"/>
        <v>0.57285044886247738</v>
      </c>
    </row>
    <row r="6" spans="1:11" x14ac:dyDescent="0.3">
      <c r="A6">
        <v>5</v>
      </c>
      <c r="B6">
        <v>14.3</v>
      </c>
      <c r="C6">
        <f t="shared" si="0"/>
        <v>-34.415000000000006</v>
      </c>
      <c r="D6">
        <f t="shared" si="1"/>
        <v>0.23039215686274511</v>
      </c>
      <c r="E6">
        <f t="shared" si="2"/>
        <v>0.76960784313725483</v>
      </c>
      <c r="F6">
        <f t="shared" si="3"/>
        <v>0.26187418849590843</v>
      </c>
      <c r="G6">
        <f t="shared" si="4"/>
        <v>-0.6951208381501135</v>
      </c>
      <c r="H6">
        <f t="shared" si="5"/>
        <v>23.922583644936161</v>
      </c>
      <c r="I6">
        <f t="shared" si="6"/>
        <v>1184.3922250000005</v>
      </c>
      <c r="J6">
        <f t="shared" si="7"/>
        <v>3.2624333090025017E-4</v>
      </c>
      <c r="K6">
        <f t="shared" si="8"/>
        <v>0.48319297963051627</v>
      </c>
    </row>
    <row r="7" spans="1:11" x14ac:dyDescent="0.3">
      <c r="A7">
        <v>6</v>
      </c>
      <c r="B7">
        <v>14.8</v>
      </c>
      <c r="C7">
        <f t="shared" si="0"/>
        <v>-33.915000000000006</v>
      </c>
      <c r="D7">
        <f t="shared" si="1"/>
        <v>0.27941176470588236</v>
      </c>
      <c r="E7">
        <f t="shared" si="2"/>
        <v>0.72058823529411764</v>
      </c>
      <c r="F7">
        <f t="shared" si="3"/>
        <v>0.32768740706548005</v>
      </c>
      <c r="G7">
        <f t="shared" si="4"/>
        <v>-0.62930761958054193</v>
      </c>
      <c r="H7">
        <f t="shared" si="5"/>
        <v>21.342967918074084</v>
      </c>
      <c r="I7">
        <f t="shared" si="6"/>
        <v>1150.2272250000003</v>
      </c>
      <c r="J7">
        <f t="shared" si="7"/>
        <v>5.6777025784872006E-3</v>
      </c>
      <c r="K7">
        <f t="shared" si="8"/>
        <v>0.39602808006212809</v>
      </c>
    </row>
    <row r="8" spans="1:11" x14ac:dyDescent="0.3">
      <c r="A8">
        <v>7</v>
      </c>
      <c r="B8">
        <v>18.5</v>
      </c>
      <c r="C8">
        <f t="shared" si="0"/>
        <v>-30.215000000000003</v>
      </c>
      <c r="D8">
        <f t="shared" si="1"/>
        <v>0.32843137254901966</v>
      </c>
      <c r="E8">
        <f t="shared" si="2"/>
        <v>0.67156862745098034</v>
      </c>
      <c r="F8">
        <f t="shared" si="3"/>
        <v>0.39813906801609161</v>
      </c>
      <c r="G8">
        <f t="shared" si="4"/>
        <v>-0.55885595862993043</v>
      </c>
      <c r="H8">
        <f t="shared" si="5"/>
        <v>16.885832790003349</v>
      </c>
      <c r="I8">
        <f t="shared" si="6"/>
        <v>912.94622500000025</v>
      </c>
      <c r="J8">
        <f t="shared" si="7"/>
        <v>6.8422631238875169E-3</v>
      </c>
      <c r="K8">
        <f t="shared" si="8"/>
        <v>0.31231998249617848</v>
      </c>
    </row>
    <row r="9" spans="1:11" x14ac:dyDescent="0.3">
      <c r="A9">
        <v>8</v>
      </c>
      <c r="B9">
        <v>22.8</v>
      </c>
      <c r="C9">
        <f t="shared" si="0"/>
        <v>-25.915000000000003</v>
      </c>
      <c r="D9">
        <f t="shared" si="1"/>
        <v>0.37745098039215691</v>
      </c>
      <c r="E9">
        <f t="shared" si="2"/>
        <v>0.62254901960784315</v>
      </c>
      <c r="F9">
        <f t="shared" si="3"/>
        <v>0.47393290738562516</v>
      </c>
      <c r="G9">
        <f t="shared" si="4"/>
        <v>-0.48306211926039683</v>
      </c>
      <c r="H9">
        <f t="shared" si="5"/>
        <v>12.518554820633184</v>
      </c>
      <c r="I9">
        <f t="shared" si="6"/>
        <v>671.5872250000001</v>
      </c>
      <c r="J9">
        <f t="shared" si="7"/>
        <v>7.2586515802744896E-3</v>
      </c>
      <c r="K9">
        <f t="shared" si="8"/>
        <v>0.23334901106434586</v>
      </c>
    </row>
    <row r="10" spans="1:11" x14ac:dyDescent="0.3">
      <c r="A10">
        <v>9</v>
      </c>
      <c r="B10">
        <v>27.1</v>
      </c>
      <c r="C10">
        <f t="shared" si="0"/>
        <v>-21.615000000000002</v>
      </c>
      <c r="D10">
        <f t="shared" si="1"/>
        <v>0.4264705882352941</v>
      </c>
      <c r="E10">
        <f t="shared" si="2"/>
        <v>0.57352941176470584</v>
      </c>
      <c r="F10">
        <f t="shared" si="3"/>
        <v>0.55594605904646033</v>
      </c>
      <c r="G10">
        <f t="shared" si="4"/>
        <v>-0.40104896759956166</v>
      </c>
      <c r="H10">
        <f t="shared" si="5"/>
        <v>8.6686734346645267</v>
      </c>
      <c r="I10">
        <f t="shared" si="6"/>
        <v>467.20822500000008</v>
      </c>
      <c r="J10">
        <f t="shared" si="7"/>
        <v>8.8166052775459896E-3</v>
      </c>
      <c r="K10">
        <f t="shared" si="8"/>
        <v>0.16084027441267426</v>
      </c>
    </row>
    <row r="11" spans="1:11" x14ac:dyDescent="0.3">
      <c r="A11">
        <v>10</v>
      </c>
      <c r="B11">
        <v>29.7</v>
      </c>
      <c r="C11">
        <f t="shared" si="0"/>
        <v>-19.015000000000004</v>
      </c>
      <c r="D11">
        <f t="shared" si="1"/>
        <v>0.47549019607843135</v>
      </c>
      <c r="E11">
        <f t="shared" si="2"/>
        <v>0.52450980392156865</v>
      </c>
      <c r="F11">
        <f t="shared" si="3"/>
        <v>0.64529115938231019</v>
      </c>
      <c r="G11">
        <f t="shared" si="4"/>
        <v>-0.3117038672637118</v>
      </c>
      <c r="H11">
        <f t="shared" si="5"/>
        <v>5.927049036019481</v>
      </c>
      <c r="I11">
        <f t="shared" si="6"/>
        <v>361.57022500000016</v>
      </c>
      <c r="J11">
        <f t="shared" si="7"/>
        <v>1.9296662961642962E-2</v>
      </c>
      <c r="K11">
        <f t="shared" si="8"/>
        <v>9.7159300867153658E-2</v>
      </c>
    </row>
    <row r="12" spans="1:11" x14ac:dyDescent="0.3">
      <c r="A12">
        <v>11</v>
      </c>
      <c r="B12">
        <v>32</v>
      </c>
      <c r="C12">
        <f t="shared" si="0"/>
        <v>-16.715000000000003</v>
      </c>
      <c r="D12">
        <f t="shared" si="1"/>
        <v>0.52450980392156865</v>
      </c>
      <c r="E12">
        <f t="shared" si="2"/>
        <v>0.47549019607843135</v>
      </c>
      <c r="F12">
        <f t="shared" si="3"/>
        <v>0.74340901534083359</v>
      </c>
      <c r="G12">
        <f t="shared" si="4"/>
        <v>-0.21358601130518839</v>
      </c>
      <c r="H12">
        <f t="shared" si="5"/>
        <v>3.5700901789662249</v>
      </c>
      <c r="I12">
        <f t="shared" si="6"/>
        <v>279.39122500000013</v>
      </c>
      <c r="J12">
        <f t="shared" si="7"/>
        <v>3.9131079099872221E-2</v>
      </c>
      <c r="K12">
        <f t="shared" si="8"/>
        <v>4.5618984225260062E-2</v>
      </c>
    </row>
    <row r="13" spans="1:11" x14ac:dyDescent="0.3">
      <c r="A13">
        <v>12</v>
      </c>
      <c r="B13">
        <v>39.5</v>
      </c>
      <c r="C13">
        <f t="shared" si="0"/>
        <v>-9.2150000000000034</v>
      </c>
      <c r="D13">
        <f t="shared" si="1"/>
        <v>0.57352941176470584</v>
      </c>
      <c r="E13">
        <f t="shared" si="2"/>
        <v>0.42647058823529416</v>
      </c>
      <c r="F13">
        <f t="shared" si="3"/>
        <v>0.85221187518963259</v>
      </c>
      <c r="G13">
        <f t="shared" si="4"/>
        <v>-0.10478315145638939</v>
      </c>
      <c r="H13">
        <f t="shared" si="5"/>
        <v>0.9655767406706286</v>
      </c>
      <c r="I13">
        <f t="shared" si="6"/>
        <v>84.916225000000068</v>
      </c>
      <c r="J13">
        <f>(F13-$E$27*B13)^2</f>
        <v>3.1949851427194788E-2</v>
      </c>
      <c r="K13">
        <f t="shared" si="8"/>
        <v>1.0979508829132638E-2</v>
      </c>
    </row>
    <row r="14" spans="1:11" x14ac:dyDescent="0.3">
      <c r="A14">
        <v>13</v>
      </c>
      <c r="B14">
        <v>41.3</v>
      </c>
      <c r="C14">
        <f t="shared" si="0"/>
        <v>-7.4150000000000063</v>
      </c>
      <c r="D14">
        <f t="shared" si="1"/>
        <v>0.62254901960784315</v>
      </c>
      <c r="E14">
        <f t="shared" si="2"/>
        <v>0.37745098039215685</v>
      </c>
      <c r="F14">
        <f t="shared" si="3"/>
        <v>0.97431457199053251</v>
      </c>
      <c r="G14">
        <f t="shared" si="4"/>
        <v>1.7319545344510523E-2</v>
      </c>
      <c r="H14">
        <f t="shared" si="5"/>
        <v>-0.12842442872954563</v>
      </c>
      <c r="I14">
        <f t="shared" si="6"/>
        <v>54.982225000000092</v>
      </c>
      <c r="J14">
        <f t="shared" si="7"/>
        <v>7.2985501927377669E-2</v>
      </c>
      <c r="K14">
        <f t="shared" si="8"/>
        <v>2.999666509405561E-4</v>
      </c>
    </row>
    <row r="15" spans="1:11" x14ac:dyDescent="0.3">
      <c r="A15">
        <v>14</v>
      </c>
      <c r="B15">
        <v>41.6</v>
      </c>
      <c r="C15">
        <f t="shared" si="0"/>
        <v>-7.115000000000002</v>
      </c>
      <c r="D15">
        <f t="shared" si="1"/>
        <v>0.67156862745098045</v>
      </c>
      <c r="E15">
        <f t="shared" si="2"/>
        <v>0.32843137254901955</v>
      </c>
      <c r="F15">
        <f t="shared" si="3"/>
        <v>1.1134273744532504</v>
      </c>
      <c r="G15">
        <f t="shared" si="4"/>
        <v>0.15643234780722837</v>
      </c>
      <c r="H15">
        <f t="shared" si="5"/>
        <v>-1.1130161546484301</v>
      </c>
      <c r="I15">
        <f t="shared" si="6"/>
        <v>50.623225000000026</v>
      </c>
      <c r="J15">
        <f t="shared" si="7"/>
        <v>0.16334219867202354</v>
      </c>
      <c r="K15">
        <f t="shared" si="8"/>
        <v>2.4471079440481665E-2</v>
      </c>
    </row>
    <row r="16" spans="1:11" x14ac:dyDescent="0.3">
      <c r="A16">
        <v>15</v>
      </c>
      <c r="B16">
        <v>51.1</v>
      </c>
      <c r="C16">
        <f t="shared" si="0"/>
        <v>2.384999999999998</v>
      </c>
      <c r="D16">
        <f t="shared" si="1"/>
        <v>0.72058823529411764</v>
      </c>
      <c r="E16">
        <f t="shared" si="2"/>
        <v>0.27941176470588236</v>
      </c>
      <c r="F16">
        <f t="shared" si="3"/>
        <v>1.2750687260096663</v>
      </c>
      <c r="G16">
        <f t="shared" si="4"/>
        <v>0.31807369936364427</v>
      </c>
      <c r="H16">
        <f t="shared" si="5"/>
        <v>0.75860577298229093</v>
      </c>
      <c r="I16">
        <f t="shared" si="6"/>
        <v>5.6882249999999903</v>
      </c>
      <c r="J16">
        <f t="shared" si="7"/>
        <v>0.16307423755927725</v>
      </c>
      <c r="K16">
        <f t="shared" si="8"/>
        <v>0.10117087822687396</v>
      </c>
    </row>
    <row r="17" spans="1:11" x14ac:dyDescent="0.3">
      <c r="A17">
        <v>16</v>
      </c>
      <c r="B17">
        <v>61.7</v>
      </c>
      <c r="C17">
        <f t="shared" si="0"/>
        <v>12.984999999999999</v>
      </c>
      <c r="D17">
        <f t="shared" si="1"/>
        <v>0.76960784313725494</v>
      </c>
      <c r="E17">
        <f t="shared" si="2"/>
        <v>0.23039215686274506</v>
      </c>
      <c r="F17">
        <f t="shared" si="3"/>
        <v>1.4679723921341579</v>
      </c>
      <c r="G17">
        <f t="shared" si="4"/>
        <v>0.51097736548813588</v>
      </c>
      <c r="H17">
        <f t="shared" si="5"/>
        <v>6.6350410908634441</v>
      </c>
      <c r="I17">
        <f t="shared" si="6"/>
        <v>168.61022499999999</v>
      </c>
      <c r="J17">
        <f t="shared" si="7"/>
        <v>0.17305634704984832</v>
      </c>
      <c r="K17">
        <f t="shared" si="8"/>
        <v>0.261097868041196</v>
      </c>
    </row>
    <row r="18" spans="1:11" x14ac:dyDescent="0.3">
      <c r="A18">
        <v>17</v>
      </c>
      <c r="B18">
        <v>92.2</v>
      </c>
      <c r="C18">
        <f t="shared" si="0"/>
        <v>43.484999999999999</v>
      </c>
      <c r="D18">
        <f t="shared" si="1"/>
        <v>0.81862745098039214</v>
      </c>
      <c r="E18">
        <f t="shared" si="2"/>
        <v>0.18137254901960786</v>
      </c>
      <c r="F18">
        <f t="shared" si="3"/>
        <v>1.7072020811999919</v>
      </c>
      <c r="G18">
        <f t="shared" si="4"/>
        <v>0.75020705455396997</v>
      </c>
      <c r="H18">
        <f t="shared" si="5"/>
        <v>32.622753767279384</v>
      </c>
      <c r="I18">
        <f t="shared" si="6"/>
        <v>1890.9452249999999</v>
      </c>
      <c r="J18">
        <f t="shared" si="7"/>
        <v>1.8282161848169682E-2</v>
      </c>
      <c r="K18">
        <f t="shared" si="8"/>
        <v>0.56281062470254328</v>
      </c>
    </row>
    <row r="19" spans="1:11" x14ac:dyDescent="0.3">
      <c r="A19">
        <v>18</v>
      </c>
      <c r="B19">
        <v>106.6</v>
      </c>
      <c r="C19">
        <f t="shared" si="0"/>
        <v>57.884999999999991</v>
      </c>
      <c r="D19">
        <f t="shared" si="1"/>
        <v>0.86764705882352944</v>
      </c>
      <c r="E19">
        <f t="shared" si="2"/>
        <v>0.13235294117647056</v>
      </c>
      <c r="F19">
        <f t="shared" si="3"/>
        <v>2.0222831278398874</v>
      </c>
      <c r="G19">
        <f t="shared" si="4"/>
        <v>1.0652881011938655</v>
      </c>
      <c r="H19">
        <f t="shared" si="5"/>
        <v>61.664201737606895</v>
      </c>
      <c r="I19">
        <f t="shared" si="6"/>
        <v>3350.6732249999991</v>
      </c>
      <c r="J19">
        <f t="shared" si="7"/>
        <v>4.1933059179287607E-2</v>
      </c>
      <c r="K19">
        <f>G19^2</f>
        <v>1.1348387385452314</v>
      </c>
    </row>
    <row r="20" spans="1:11" x14ac:dyDescent="0.3">
      <c r="A20">
        <v>19</v>
      </c>
      <c r="B20">
        <v>148.80000000000001</v>
      </c>
      <c r="C20">
        <f t="shared" si="0"/>
        <v>100.08500000000001</v>
      </c>
      <c r="D20">
        <f t="shared" si="1"/>
        <v>0.91666666666666674</v>
      </c>
      <c r="E20">
        <f t="shared" si="2"/>
        <v>8.3333333333333259E-2</v>
      </c>
      <c r="F20">
        <f t="shared" si="3"/>
        <v>2.4849066497880012</v>
      </c>
      <c r="G20">
        <f t="shared" si="4"/>
        <v>1.5279116231419794</v>
      </c>
      <c r="H20">
        <f t="shared" si="5"/>
        <v>152.92103480216502</v>
      </c>
      <c r="I20">
        <f t="shared" si="6"/>
        <v>10017.007225000001</v>
      </c>
      <c r="J20">
        <f t="shared" si="7"/>
        <v>2.7146119679181987E-3</v>
      </c>
      <c r="K20">
        <f t="shared" si="8"/>
        <v>2.3345139281323579</v>
      </c>
    </row>
    <row r="21" spans="1:11" x14ac:dyDescent="0.3">
      <c r="A21">
        <v>20</v>
      </c>
      <c r="B21">
        <v>198.1</v>
      </c>
      <c r="C21">
        <f t="shared" si="0"/>
        <v>149.38499999999999</v>
      </c>
      <c r="D21">
        <f t="shared" si="1"/>
        <v>0.96568627450980393</v>
      </c>
      <c r="E21">
        <f t="shared" si="2"/>
        <v>3.4313725490196068E-2</v>
      </c>
      <c r="F21">
        <f t="shared" si="3"/>
        <v>3.3722098447889035</v>
      </c>
      <c r="G21">
        <f t="shared" si="4"/>
        <v>2.4152148181428816</v>
      </c>
      <c r="H21">
        <f t="shared" si="5"/>
        <v>360.79686560827435</v>
      </c>
      <c r="I21">
        <f t="shared" si="6"/>
        <v>22315.878224999997</v>
      </c>
      <c r="J21">
        <f t="shared" si="7"/>
        <v>2.8658205329404316E-5</v>
      </c>
      <c r="K21">
        <f t="shared" si="8"/>
        <v>5.8332626177769527</v>
      </c>
    </row>
    <row r="22" spans="1:11" x14ac:dyDescent="0.3">
      <c r="A22" t="s">
        <v>9</v>
      </c>
      <c r="C22">
        <f>SUM(C2:C21)</f>
        <v>0</v>
      </c>
      <c r="G22">
        <f>SUM(G2:G21)</f>
        <v>0</v>
      </c>
      <c r="H22">
        <f>SUM(H2:H21)</f>
        <v>844.17810758227949</v>
      </c>
      <c r="I22">
        <f>SUM(I2:I21)</f>
        <v>49512.525499999996</v>
      </c>
      <c r="J22">
        <f>SUM(J2:J21)</f>
        <v>0.76272472872042085</v>
      </c>
      <c r="K22">
        <f>SUM(K2:K21)</f>
        <v>14.836170433294267</v>
      </c>
    </row>
    <row r="23" spans="1:11" x14ac:dyDescent="0.3">
      <c r="A23" t="s">
        <v>7</v>
      </c>
      <c r="B23">
        <f>AVERAGE(B2:B21)</f>
        <v>48.715000000000003</v>
      </c>
      <c r="E23" t="s">
        <v>6</v>
      </c>
      <c r="F23">
        <f>AVERAGE(F2:F21)</f>
        <v>0.95699502664602198</v>
      </c>
    </row>
    <row r="27" spans="1:11" x14ac:dyDescent="0.3">
      <c r="D27" t="s">
        <v>12</v>
      </c>
      <c r="E27">
        <f>H22/I22</f>
        <v>1.7049788898008841E-2</v>
      </c>
      <c r="G27" t="s">
        <v>16</v>
      </c>
      <c r="H27">
        <f>J22/K22</f>
        <v>5.1409811726668281E-2</v>
      </c>
    </row>
    <row r="28" spans="1:11" x14ac:dyDescent="0.3">
      <c r="G28" t="s">
        <v>17</v>
      </c>
      <c r="H28">
        <f>SQRT(H27)</f>
        <v>0.22673731877807032</v>
      </c>
    </row>
  </sheetData>
  <sortState xmlns:xlrd2="http://schemas.microsoft.com/office/spreadsheetml/2017/richdata2" ref="B2:B22">
    <sortCondition ref="B2:B22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4FA71-4085-7443-BC4A-EC09324715D7}">
  <dimension ref="A1:M25"/>
  <sheetViews>
    <sheetView tabSelected="1" zoomScale="105" zoomScaleNormal="140" workbookViewId="0">
      <selection activeCell="J24" sqref="J24"/>
    </sheetView>
  </sheetViews>
  <sheetFormatPr baseColWidth="10" defaultRowHeight="15.6" x14ac:dyDescent="0.3"/>
  <cols>
    <col min="11" max="11" width="15.5" customWidth="1"/>
  </cols>
  <sheetData>
    <row r="1" spans="2:12" x14ac:dyDescent="0.3">
      <c r="B1" t="s">
        <v>18</v>
      </c>
      <c r="C1" t="s">
        <v>0</v>
      </c>
      <c r="D1" t="s">
        <v>19</v>
      </c>
      <c r="E1" t="s">
        <v>4</v>
      </c>
      <c r="F1" t="s">
        <v>5</v>
      </c>
      <c r="G1" t="s">
        <v>21</v>
      </c>
      <c r="H1" t="s">
        <v>22</v>
      </c>
      <c r="I1" t="s">
        <v>14</v>
      </c>
      <c r="J1" t="s">
        <v>11</v>
      </c>
      <c r="K1" t="s">
        <v>10</v>
      </c>
      <c r="L1" t="s">
        <v>26</v>
      </c>
    </row>
    <row r="2" spans="2:12" x14ac:dyDescent="0.3">
      <c r="B2">
        <v>25.1</v>
      </c>
      <c r="C2">
        <v>1</v>
      </c>
      <c r="D2">
        <f>LN(B2)</f>
        <v>3.2228678461377385</v>
      </c>
      <c r="E2">
        <f>(C2-0.3)/(15+0.4)</f>
        <v>4.5454545454545449E-2</v>
      </c>
      <c r="F2">
        <f>LN(LN(1/(1-E2)))</f>
        <v>-3.0678726152420284</v>
      </c>
      <c r="G2">
        <f>D2-$D$18</f>
        <v>-1.5633527473319138</v>
      </c>
      <c r="H2">
        <f>F2-$F$18</f>
        <v>-2.5311478541335473</v>
      </c>
      <c r="I2">
        <f>H2^2</f>
        <v>6.406709459484861</v>
      </c>
      <c r="J2">
        <f>G2^2</f>
        <v>2.4440718125902428</v>
      </c>
      <c r="K2">
        <f>G2*H2</f>
        <v>3.9570769516629594</v>
      </c>
      <c r="L2">
        <f>(F2-$J$24*D2-$E$25)^2</f>
        <v>8.2470305622806023E-2</v>
      </c>
    </row>
    <row r="3" spans="2:12" x14ac:dyDescent="0.3">
      <c r="B3">
        <v>73.900000000000006</v>
      </c>
      <c r="C3">
        <v>2</v>
      </c>
      <c r="D3">
        <f t="shared" ref="D3:D16" si="0">LN(B3)</f>
        <v>4.3027128279541564</v>
      </c>
      <c r="E3">
        <f t="shared" ref="E3:E16" si="1">(C3-0.3)/(15+0.4)</f>
        <v>0.11038961038961038</v>
      </c>
      <c r="F3">
        <f t="shared" ref="F3:F16" si="2">LN(LN(1/(1-E3)))</f>
        <v>-2.1458234539563628</v>
      </c>
      <c r="G3">
        <f t="shared" ref="G3:G16" si="3">D3-$D$18</f>
        <v>-0.48350776551549579</v>
      </c>
      <c r="H3">
        <f t="shared" ref="H3:H17" si="4">F3-$F$18</f>
        <v>-1.6090986928478817</v>
      </c>
      <c r="I3">
        <f t="shared" ref="I3:I14" si="5">H3^2</f>
        <v>2.5891986033247614</v>
      </c>
      <c r="J3">
        <f t="shared" ref="J3:J16" si="6">G3^2</f>
        <v>0.23377975931378767</v>
      </c>
      <c r="K3">
        <f t="shared" ref="K3:K16" si="7">G3*H3</f>
        <v>0.77801171347278431</v>
      </c>
      <c r="L3">
        <f t="shared" ref="L3:L16" si="8">(F3-$J$24*D3-$E$25)^2</f>
        <v>0.54384448256000117</v>
      </c>
    </row>
    <row r="4" spans="2:12" x14ac:dyDescent="0.3">
      <c r="B4">
        <v>75.5</v>
      </c>
      <c r="C4">
        <v>3</v>
      </c>
      <c r="D4">
        <f t="shared" si="0"/>
        <v>4.3241326562549789</v>
      </c>
      <c r="E4">
        <f t="shared" si="1"/>
        <v>0.17532467532467533</v>
      </c>
      <c r="F4">
        <f t="shared" si="2"/>
        <v>-1.6462807719572654</v>
      </c>
      <c r="G4">
        <f t="shared" si="3"/>
        <v>-0.46208793721467334</v>
      </c>
      <c r="H4">
        <f t="shared" si="4"/>
        <v>-1.1095560108487843</v>
      </c>
      <c r="I4">
        <f t="shared" si="5"/>
        <v>1.2311145412106677</v>
      </c>
      <c r="J4">
        <f t="shared" si="6"/>
        <v>0.21352526171931188</v>
      </c>
      <c r="K4">
        <f t="shared" si="7"/>
        <v>0.51271244827725648</v>
      </c>
      <c r="L4">
        <f t="shared" si="8"/>
        <v>7.6468786011626849E-2</v>
      </c>
    </row>
    <row r="5" spans="2:12" x14ac:dyDescent="0.3">
      <c r="B5">
        <v>88.5</v>
      </c>
      <c r="C5">
        <v>4</v>
      </c>
      <c r="D5">
        <f t="shared" si="0"/>
        <v>4.4830025520138834</v>
      </c>
      <c r="E5">
        <f t="shared" si="1"/>
        <v>0.24025974025974026</v>
      </c>
      <c r="F5">
        <f t="shared" si="2"/>
        <v>-1.2917893504104097</v>
      </c>
      <c r="G5">
        <f t="shared" si="3"/>
        <v>-0.30321804145576881</v>
      </c>
      <c r="H5">
        <f t="shared" si="4"/>
        <v>-0.75506458930192855</v>
      </c>
      <c r="I5">
        <f t="shared" si="5"/>
        <v>0.57012253401768997</v>
      </c>
      <c r="J5">
        <f t="shared" si="6"/>
        <v>9.1941180664272329E-2</v>
      </c>
      <c r="K5">
        <f t="shared" si="7"/>
        <v>0.22894920594073523</v>
      </c>
      <c r="L5">
        <f t="shared" si="8"/>
        <v>4.3447308765992919E-2</v>
      </c>
    </row>
    <row r="6" spans="2:12" x14ac:dyDescent="0.3">
      <c r="B6">
        <v>95.5</v>
      </c>
      <c r="C6">
        <v>5</v>
      </c>
      <c r="D6">
        <f t="shared" si="0"/>
        <v>4.5591262474866845</v>
      </c>
      <c r="E6">
        <f t="shared" si="1"/>
        <v>0.30519480519480519</v>
      </c>
      <c r="F6">
        <f t="shared" si="2"/>
        <v>-1.0102614472943305</v>
      </c>
      <c r="G6">
        <f t="shared" si="3"/>
        <v>-0.22709434598296774</v>
      </c>
      <c r="H6">
        <f t="shared" si="4"/>
        <v>-0.47353668618584943</v>
      </c>
      <c r="I6">
        <f t="shared" si="5"/>
        <v>0.22423699316387563</v>
      </c>
      <c r="J6">
        <f t="shared" si="6"/>
        <v>5.1571841977431858E-2</v>
      </c>
      <c r="K6">
        <f t="shared" si="7"/>
        <v>0.10753750404831731</v>
      </c>
      <c r="L6">
        <f t="shared" si="8"/>
        <v>4.1144255874557617E-3</v>
      </c>
    </row>
    <row r="7" spans="2:12" x14ac:dyDescent="0.3">
      <c r="B7">
        <v>112.2</v>
      </c>
      <c r="C7">
        <v>6</v>
      </c>
      <c r="D7">
        <f t="shared" si="0"/>
        <v>4.7202829930885963</v>
      </c>
      <c r="E7">
        <f t="shared" si="1"/>
        <v>0.37012987012987014</v>
      </c>
      <c r="F7">
        <f t="shared" si="2"/>
        <v>-0.77166752913814374</v>
      </c>
      <c r="G7">
        <f t="shared" si="3"/>
        <v>-6.5937600381055894E-2</v>
      </c>
      <c r="H7">
        <f t="shared" si="4"/>
        <v>-0.23494276802966263</v>
      </c>
      <c r="I7">
        <f t="shared" si="5"/>
        <v>5.5198104249439862E-2</v>
      </c>
      <c r="J7">
        <f t="shared" si="6"/>
        <v>4.3477671440118222E-3</v>
      </c>
      <c r="K7">
        <f t="shared" si="7"/>
        <v>1.5491562350759009E-2</v>
      </c>
      <c r="L7">
        <f t="shared" si="8"/>
        <v>1.3473214201576805E-2</v>
      </c>
    </row>
    <row r="8" spans="2:12" x14ac:dyDescent="0.3">
      <c r="B8">
        <v>113.6</v>
      </c>
      <c r="C8">
        <v>7</v>
      </c>
      <c r="D8">
        <f t="shared" si="0"/>
        <v>4.7326835062870511</v>
      </c>
      <c r="E8">
        <f t="shared" si="1"/>
        <v>0.43506493506493504</v>
      </c>
      <c r="F8">
        <f t="shared" si="2"/>
        <v>-0.56028816735347964</v>
      </c>
      <c r="G8">
        <f t="shared" si="3"/>
        <v>-5.3537087182601084E-2</v>
      </c>
      <c r="H8">
        <f t="shared" si="4"/>
        <v>-2.356340624499853E-2</v>
      </c>
      <c r="I8">
        <f t="shared" si="5"/>
        <v>5.5523411386683571E-4</v>
      </c>
      <c r="J8">
        <f t="shared" si="6"/>
        <v>2.8662197039974291E-3</v>
      </c>
      <c r="K8">
        <f t="shared" si="7"/>
        <v>1.2615161344575331E-3</v>
      </c>
      <c r="L8">
        <f t="shared" si="8"/>
        <v>5.3217374450315637E-3</v>
      </c>
    </row>
    <row r="9" spans="2:12" x14ac:dyDescent="0.3">
      <c r="B9">
        <v>138.5</v>
      </c>
      <c r="C9">
        <v>8</v>
      </c>
      <c r="D9">
        <f t="shared" si="0"/>
        <v>4.9308703256273931</v>
      </c>
      <c r="E9">
        <f t="shared" si="1"/>
        <v>0.5</v>
      </c>
      <c r="F9">
        <f t="shared" si="2"/>
        <v>-0.36651292058166435</v>
      </c>
      <c r="G9">
        <f t="shared" si="3"/>
        <v>0.14464973215774091</v>
      </c>
      <c r="H9">
        <f t="shared" si="4"/>
        <v>0.17021184052681676</v>
      </c>
      <c r="I9">
        <f t="shared" si="5"/>
        <v>2.89720706555265E-2</v>
      </c>
      <c r="J9">
        <f t="shared" si="6"/>
        <v>2.0923545013306184E-2</v>
      </c>
      <c r="K9">
        <f t="shared" si="7"/>
        <v>2.4621097142280154E-2</v>
      </c>
      <c r="L9">
        <f t="shared" si="8"/>
        <v>8.2001266087942913E-3</v>
      </c>
    </row>
    <row r="10" spans="2:12" x14ac:dyDescent="0.3">
      <c r="B10">
        <v>139.80000000000001</v>
      </c>
      <c r="C10">
        <v>9</v>
      </c>
      <c r="D10">
        <f t="shared" si="0"/>
        <v>4.9402128297997097</v>
      </c>
      <c r="E10">
        <f t="shared" si="1"/>
        <v>0.56493506493506485</v>
      </c>
      <c r="F10">
        <f t="shared" si="2"/>
        <v>-0.18361040737796205</v>
      </c>
      <c r="G10">
        <f t="shared" si="3"/>
        <v>0.15399223633005743</v>
      </c>
      <c r="H10">
        <f t="shared" si="4"/>
        <v>0.35311435373051903</v>
      </c>
      <c r="I10">
        <f t="shared" si="5"/>
        <v>0.12468974681052211</v>
      </c>
      <c r="J10">
        <f t="shared" si="6"/>
        <v>2.3713608849932261E-2</v>
      </c>
      <c r="K10">
        <f t="shared" si="7"/>
        <v>5.4376869011205579E-2</v>
      </c>
      <c r="L10">
        <f t="shared" si="8"/>
        <v>5.7011292101107666E-3</v>
      </c>
    </row>
    <row r="11" spans="2:12" x14ac:dyDescent="0.3">
      <c r="B11">
        <v>150.30000000000001</v>
      </c>
      <c r="C11">
        <v>10</v>
      </c>
      <c r="D11">
        <f t="shared" si="0"/>
        <v>5.0126332967589287</v>
      </c>
      <c r="E11">
        <f t="shared" si="1"/>
        <v>0.6298701298701298</v>
      </c>
      <c r="F11">
        <f t="shared" si="2"/>
        <v>-6.1173382391030359E-3</v>
      </c>
      <c r="G11">
        <f t="shared" si="3"/>
        <v>0.22641270328927643</v>
      </c>
      <c r="H11">
        <f t="shared" si="4"/>
        <v>0.53060742286937812</v>
      </c>
      <c r="I11">
        <f t="shared" si="5"/>
        <v>0.28154423720408306</v>
      </c>
      <c r="J11">
        <f t="shared" si="6"/>
        <v>5.1262712210757927E-2</v>
      </c>
      <c r="K11">
        <f t="shared" si="7"/>
        <v>0.12013626099721214</v>
      </c>
      <c r="L11">
        <f t="shared" si="8"/>
        <v>1.4992374478840238E-2</v>
      </c>
    </row>
    <row r="12" spans="2:12" x14ac:dyDescent="0.3">
      <c r="B12">
        <v>151.9</v>
      </c>
      <c r="C12">
        <v>11</v>
      </c>
      <c r="D12">
        <f t="shared" si="0"/>
        <v>5.0232224096017273</v>
      </c>
      <c r="E12">
        <f t="shared" si="1"/>
        <v>0.69480519480519476</v>
      </c>
      <c r="F12">
        <f t="shared" si="2"/>
        <v>0.17126482302825649</v>
      </c>
      <c r="G12">
        <f t="shared" si="3"/>
        <v>0.23700181613207505</v>
      </c>
      <c r="H12">
        <f t="shared" si="4"/>
        <v>0.70798958413673763</v>
      </c>
      <c r="I12">
        <f t="shared" si="5"/>
        <v>0.50124925124611064</v>
      </c>
      <c r="J12">
        <f t="shared" si="6"/>
        <v>5.6169860849901908E-2</v>
      </c>
      <c r="K12">
        <f t="shared" si="7"/>
        <v>0.16779481724299936</v>
      </c>
      <c r="L12">
        <f t="shared" si="8"/>
        <v>7.8812733754182601E-2</v>
      </c>
    </row>
    <row r="13" spans="2:12" x14ac:dyDescent="0.3">
      <c r="B13">
        <v>156.80000000000001</v>
      </c>
      <c r="C13">
        <v>12</v>
      </c>
      <c r="D13">
        <f t="shared" si="0"/>
        <v>5.0549711079163071</v>
      </c>
      <c r="E13">
        <f t="shared" si="1"/>
        <v>0.75974025974025972</v>
      </c>
      <c r="F13">
        <f t="shared" si="2"/>
        <v>0.35489764832272747</v>
      </c>
      <c r="G13">
        <f t="shared" si="3"/>
        <v>0.26875051444665488</v>
      </c>
      <c r="H13">
        <f t="shared" si="4"/>
        <v>0.89162240943120863</v>
      </c>
      <c r="I13">
        <f t="shared" si="5"/>
        <v>0.79499052099991385</v>
      </c>
      <c r="J13">
        <f t="shared" si="6"/>
        <v>7.2226839015341646E-2</v>
      </c>
      <c r="K13">
        <f t="shared" si="7"/>
        <v>0.23962398122680326</v>
      </c>
      <c r="L13">
        <f t="shared" si="8"/>
        <v>0.16575818925889363</v>
      </c>
    </row>
    <row r="14" spans="2:12" x14ac:dyDescent="0.3">
      <c r="B14">
        <v>164.5</v>
      </c>
      <c r="C14">
        <v>13</v>
      </c>
      <c r="D14">
        <f t="shared" si="0"/>
        <v>5.1029105702054265</v>
      </c>
      <c r="E14">
        <f t="shared" si="1"/>
        <v>0.82467532467532456</v>
      </c>
      <c r="F14">
        <f t="shared" si="2"/>
        <v>0.55452613554915753</v>
      </c>
      <c r="G14">
        <f t="shared" si="3"/>
        <v>0.31668997673577426</v>
      </c>
      <c r="H14">
        <f t="shared" si="4"/>
        <v>1.0912508966576386</v>
      </c>
      <c r="I14">
        <f t="shared" si="5"/>
        <v>1.1908285194561004</v>
      </c>
      <c r="J14">
        <f t="shared" si="6"/>
        <v>0.10029254136490524</v>
      </c>
      <c r="K14">
        <f t="shared" si="7"/>
        <v>0.34558822107540038</v>
      </c>
      <c r="L14">
        <f t="shared" si="8"/>
        <v>0.27075375871479723</v>
      </c>
    </row>
    <row r="15" spans="2:12" x14ac:dyDescent="0.3">
      <c r="B15">
        <v>218</v>
      </c>
      <c r="C15">
        <v>14</v>
      </c>
      <c r="D15">
        <f t="shared" si="0"/>
        <v>5.3844950627890888</v>
      </c>
      <c r="E15">
        <f t="shared" si="1"/>
        <v>0.88961038961038952</v>
      </c>
      <c r="F15">
        <f t="shared" si="2"/>
        <v>0.7901555804616428</v>
      </c>
      <c r="G15">
        <f t="shared" si="3"/>
        <v>0.59827446931943662</v>
      </c>
      <c r="H15">
        <f t="shared" si="4"/>
        <v>1.3268803415701238</v>
      </c>
      <c r="I15">
        <f>H15^2</f>
        <v>1.7606114408452485</v>
      </c>
      <c r="J15">
        <f t="shared" si="6"/>
        <v>0.35793234063945351</v>
      </c>
      <c r="K15">
        <f t="shared" si="7"/>
        <v>0.79383863220325857</v>
      </c>
      <c r="L15">
        <f t="shared" si="8"/>
        <v>6.1675150082557396E-2</v>
      </c>
    </row>
    <row r="16" spans="2:12" x14ac:dyDescent="0.3">
      <c r="B16">
        <v>403.1</v>
      </c>
      <c r="C16">
        <v>15</v>
      </c>
      <c r="D16">
        <f t="shared" si="0"/>
        <v>5.9991846701231202</v>
      </c>
      <c r="E16">
        <f t="shared" si="1"/>
        <v>0.95454545454545447</v>
      </c>
      <c r="F16">
        <f t="shared" si="2"/>
        <v>1.1285083975617487</v>
      </c>
      <c r="G16">
        <f t="shared" si="3"/>
        <v>1.2129640766534679</v>
      </c>
      <c r="H16">
        <f t="shared" si="4"/>
        <v>1.6652331586702298</v>
      </c>
      <c r="I16">
        <f>H16^2</f>
        <v>2.7730014727348307</v>
      </c>
      <c r="J16">
        <f t="shared" si="6"/>
        <v>1.4712818512518</v>
      </c>
      <c r="K16">
        <f t="shared" si="7"/>
        <v>2.0198680007191734</v>
      </c>
      <c r="L16">
        <f t="shared" si="8"/>
        <v>0.27188942112509401</v>
      </c>
    </row>
    <row r="17" spans="1:13" x14ac:dyDescent="0.3">
      <c r="A17" t="s">
        <v>9</v>
      </c>
      <c r="F17">
        <f>AVERAGE(F2:F16)</f>
        <v>-0.53672476110848111</v>
      </c>
      <c r="H17">
        <f t="shared" si="4"/>
        <v>0</v>
      </c>
      <c r="I17">
        <f>SUM(I2:I16)</f>
        <v>18.533022729517498</v>
      </c>
      <c r="J17">
        <f>SUM(J2:J16)</f>
        <v>5.195907142308454</v>
      </c>
      <c r="K17">
        <f>SUM(K2:K16)</f>
        <v>9.366888781505601</v>
      </c>
      <c r="L17">
        <f>SUM(L2:L16)</f>
        <v>1.6469231434277614</v>
      </c>
    </row>
    <row r="18" spans="1:13" x14ac:dyDescent="0.3">
      <c r="A18" t="s">
        <v>20</v>
      </c>
      <c r="D18">
        <f>AVERAGE(D2:D16)</f>
        <v>4.7862205934696522</v>
      </c>
      <c r="F18">
        <f>AVERAGE(F2:F17)</f>
        <v>-0.53672476110848111</v>
      </c>
    </row>
    <row r="24" spans="1:13" x14ac:dyDescent="0.3">
      <c r="E24" t="s">
        <v>24</v>
      </c>
      <c r="H24" t="s">
        <v>23</v>
      </c>
      <c r="J24">
        <f>K17/J17</f>
        <v>1.8027436836263495</v>
      </c>
      <c r="L24" t="s">
        <v>15</v>
      </c>
      <c r="M24" t="s">
        <v>27</v>
      </c>
    </row>
    <row r="25" spans="1:13" x14ac:dyDescent="0.3">
      <c r="E25">
        <f>F18-J24*D18</f>
        <v>-9.1650537044282547</v>
      </c>
      <c r="H25" t="s">
        <v>25</v>
      </c>
      <c r="J25">
        <f>EXP(-E25/J24)</f>
        <v>161.40991754842184</v>
      </c>
      <c r="L25">
        <f>L17/I17</f>
        <v>8.8864248831072287E-2</v>
      </c>
      <c r="M25">
        <f>SQRT(L25)</f>
        <v>0.29810107150272419</v>
      </c>
    </row>
  </sheetData>
  <sortState xmlns:xlrd2="http://schemas.microsoft.com/office/spreadsheetml/2017/richdata2" ref="B2:B16">
    <sortCondition ref="B2:B1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Expo</vt:lpstr>
      <vt:lpstr>Weibull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Massara Amira Meite</dc:creator>
  <cp:lastModifiedBy>Mayank Jha</cp:lastModifiedBy>
  <dcterms:created xsi:type="dcterms:W3CDTF">2023-01-25T13:56:29Z</dcterms:created>
  <dcterms:modified xsi:type="dcterms:W3CDTF">2023-04-07T09:53:30Z</dcterms:modified>
</cp:coreProperties>
</file>